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<sst xmlns="http://schemas.openxmlformats.org/spreadsheetml/2006/main" count="183" uniqueCount="48">
  <si>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</si>
  <si>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</si>
  <si>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</si>
  <si>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</si>
  <si>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</si>
  <si>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</si>
  <si>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</si>
  <si>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</si>
  <si>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</si>
  <si>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</si>
  <si>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</si>
  <si>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</si>
  <si>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</si>
  <si>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</si>
  <si>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</si>
  <si>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</si>
  <si>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</si>
  <si>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</si>
  <si>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</si>
  <si>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2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</si>
  <si>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</si>
  <si>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</si>
  <si>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</si>
  <si>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</si>
  <si>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</si>
  <si>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</si>
  <si>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деревянные  жилые дома неблагоустроенные с центральным отоплением и  газоснабжением</t>
  </si>
  <si>
    <t>ул. Аллейная д.8</t>
  </si>
  <si>
    <t>ул. Аллейная д.11</t>
  </si>
  <si>
    <t>ул. Аллейная д.14</t>
  </si>
  <si>
    <t>ул. Аллейная д.17</t>
  </si>
  <si>
    <t>ул. Аллейная д.23</t>
  </si>
  <si>
    <t>ул. Аллейная д.26</t>
  </si>
  <si>
    <t>ул. Аллейная д.29</t>
  </si>
  <si>
    <t>ул. Аллейная д.9</t>
  </si>
  <si>
    <t>ул. Аллейная д.12</t>
  </si>
  <si>
    <t>ул. Аллейная д.15</t>
  </si>
  <si>
    <t>ул. Аллейная д.21</t>
  </si>
  <si>
    <t>ул. Аллейная д.24</t>
  </si>
  <si>
    <t>ул. Аллейная д.27</t>
  </si>
  <si>
    <t>ул. Аллейная д.30</t>
  </si>
  <si>
    <t>ул. Аллейная д.10</t>
  </si>
  <si>
    <t>ул. Аллейная д.13</t>
  </si>
  <si>
    <t>ул. Аллейная д.16</t>
  </si>
  <si>
    <t>ул. Аллейная д.22</t>
  </si>
  <si>
    <t>ул. Аллейная д.25</t>
  </si>
  <si>
    <t>ул. Аллейная д.28</t>
  </si>
  <si>
    <t>Лот № 7 Исакогорский территориальный округ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</si>
</sst>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5" fontId="1" fillId="33" borderId="15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6" fillId="33" borderId="17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wrapText="1"/>
    </xf>
    <xf numFmtId="164" fontId="8" fillId="0" borderId="0" xfId="0" applyNumberFormat="1" applyFont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="80" zoomScaleNormal="80" zoomScaleSheetLayoutView="100" zoomScalePageLayoutView="34" workbookViewId="0" topLeftCell="A1">
      <pane xSplit="2" ySplit="13" topLeftCell="C2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W8" sqref="W8"/>
    </sheetView>
  </sheetViews>
  <sheetFormatPr defaultColWidth="9.00390625" defaultRowHeight="12.75"/>
  <cols>
    <col min="1" max="1" width="22.375" style="9" customWidth="1"/>
    <col min="2" max="2" width="49.25390625" style="9" customWidth="1"/>
    <col min="3" max="22" width="11.625" style="9" customWidth="1"/>
    <col min="23" max="23" width="11.375" style="9" customWidth="1"/>
    <col min="24" max="16384" width="9.125" style="9" customWidth="1"/>
  </cols>
  <sheetData>
    <row r="1" spans="2:22" ht="15.75">
      <c r="B1" s="7"/>
      <c r="C1" s="7" t="s">
        <v>9</v>
      </c>
      <c r="D1" s="7"/>
      <c r="E1" s="2"/>
      <c r="F1" s="7"/>
      <c r="G1" s="2"/>
      <c r="H1" s="7"/>
      <c r="I1" s="2"/>
      <c r="J1" s="2"/>
      <c r="K1" s="7"/>
      <c r="L1" s="7"/>
      <c r="M1" s="2"/>
      <c r="N1" s="7"/>
      <c r="O1" s="7"/>
      <c r="P1" s="2"/>
      <c r="Q1" s="2"/>
      <c r="R1" s="7"/>
      <c r="S1" s="2"/>
      <c r="T1" s="2"/>
      <c r="U1" s="2"/>
      <c r="V1" s="7"/>
    </row>
    <row r="2" spans="2:22" ht="15.75">
      <c r="B2" s="6"/>
      <c r="C2" s="6" t="s">
        <v>10</v>
      </c>
      <c r="D2" s="6"/>
      <c r="E2" s="2"/>
      <c r="F2" s="6"/>
      <c r="G2" s="2"/>
      <c r="H2" s="6"/>
      <c r="I2" s="2"/>
      <c r="J2" s="2"/>
      <c r="K2" s="6"/>
      <c r="L2" s="6"/>
      <c r="M2" s="2"/>
      <c r="N2" s="6"/>
      <c r="O2" s="6"/>
      <c r="P2" s="2"/>
      <c r="Q2" s="2"/>
      <c r="R2" s="6"/>
      <c r="S2" s="2"/>
      <c r="T2" s="2"/>
      <c r="U2" s="2"/>
      <c r="V2" s="6"/>
    </row>
    <row r="3" spans="2:22" ht="15.75">
      <c r="B3" s="6"/>
      <c r="C3" s="6" t="s">
        <v>11</v>
      </c>
      <c r="D3" s="6"/>
      <c r="E3" s="2"/>
      <c r="F3" s="6"/>
      <c r="G3" s="2"/>
      <c r="H3" s="6"/>
      <c r="I3" s="2"/>
      <c r="J3" s="2"/>
      <c r="K3" s="6"/>
      <c r="L3" s="6"/>
      <c r="M3" s="2"/>
      <c r="N3" s="6"/>
      <c r="O3" s="6"/>
      <c r="P3" s="2"/>
      <c r="Q3" s="2"/>
      <c r="R3" s="6"/>
      <c r="S3" s="2"/>
      <c r="T3" s="2"/>
      <c r="U3" s="2"/>
      <c r="V3" s="6"/>
    </row>
    <row r="4" spans="1:22" ht="14.25" customHeight="1">
      <c r="A4" s="10"/>
      <c r="B4" s="3"/>
      <c r="C4" s="3"/>
      <c r="D4" s="3"/>
      <c r="F4" s="3"/>
      <c r="H4" s="3"/>
      <c r="K4" s="3"/>
      <c r="L4" s="3"/>
      <c r="N4" s="3"/>
      <c r="O4" s="3"/>
      <c r="R4" s="3"/>
      <c r="V4" s="3"/>
    </row>
    <row r="5" spans="1:2" s="11" customFormat="1" ht="30.75" customHeight="1">
      <c r="A5" s="72" t="s">
        <v>12</v>
      </c>
      <c r="B5" s="73"/>
    </row>
    <row r="6" spans="1:2" ht="18.75" customHeight="1">
      <c r="A6" s="74" t="s">
        <v>47</v>
      </c>
      <c r="B6" s="75"/>
    </row>
    <row r="7" spans="1:22" s="12" customFormat="1" ht="82.5" customHeight="1">
      <c r="A7" s="76" t="s">
        <v>7</v>
      </c>
      <c r="B7" s="76" t="s">
        <v>8</v>
      </c>
      <c r="C7" s="68" t="s">
        <v>26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0"/>
    </row>
    <row r="8" spans="1:22" s="60" customFormat="1" ht="22.5">
      <c r="A8" s="76"/>
      <c r="B8" s="76"/>
      <c r="C8" s="59" t="s">
        <v>27</v>
      </c>
      <c r="D8" s="59" t="s">
        <v>28</v>
      </c>
      <c r="E8" s="59" t="s">
        <v>29</v>
      </c>
      <c r="F8" s="59" t="s">
        <v>30</v>
      </c>
      <c r="G8" s="59" t="s">
        <v>31</v>
      </c>
      <c r="H8" s="59" t="s">
        <v>32</v>
      </c>
      <c r="I8" s="59" t="s">
        <v>33</v>
      </c>
      <c r="J8" s="59" t="s">
        <v>34</v>
      </c>
      <c r="K8" s="59" t="s">
        <v>35</v>
      </c>
      <c r="L8" s="59" t="s">
        <v>36</v>
      </c>
      <c r="M8" s="59" t="s">
        <v>37</v>
      </c>
      <c r="N8" s="59" t="s">
        <v>38</v>
      </c>
      <c r="O8" s="59" t="s">
        <v>39</v>
      </c>
      <c r="P8" s="59" t="s">
        <v>40</v>
      </c>
      <c r="Q8" s="59" t="s">
        <v>41</v>
      </c>
      <c r="R8" s="59" t="s">
        <v>42</v>
      </c>
      <c r="S8" s="59" t="s">
        <v>43</v>
      </c>
      <c r="T8" s="59" t="s">
        <v>44</v>
      </c>
      <c r="U8" s="59" t="s">
        <v>45</v>
      </c>
      <c r="V8" s="59" t="s">
        <v>46</v>
      </c>
    </row>
    <row r="9" spans="1:22" ht="14.25" customHeight="1">
      <c r="A9" s="1"/>
      <c r="B9" s="1"/>
      <c r="C9" s="4"/>
      <c r="D9" s="4"/>
      <c r="E9" s="15"/>
      <c r="F9" s="15"/>
      <c r="G9" s="15"/>
      <c r="H9" s="15"/>
      <c r="I9" s="4"/>
      <c r="J9" s="15"/>
      <c r="K9" s="4"/>
      <c r="L9" s="15"/>
      <c r="M9" s="15"/>
      <c r="N9" s="4"/>
      <c r="O9" s="15"/>
      <c r="P9" s="4"/>
      <c r="Q9" s="15"/>
      <c r="R9" s="4"/>
      <c r="S9" s="15"/>
      <c r="T9" s="4"/>
      <c r="U9" s="15"/>
      <c r="V9" s="4"/>
    </row>
    <row r="10" spans="1:22" ht="14.25" customHeight="1">
      <c r="A10" s="1"/>
      <c r="B10" s="1" t="s">
        <v>13</v>
      </c>
      <c r="C10" s="58">
        <v>537.6</v>
      </c>
      <c r="D10" s="58">
        <v>539.1</v>
      </c>
      <c r="E10" s="58">
        <v>530.8</v>
      </c>
      <c r="F10" s="58">
        <v>534.2</v>
      </c>
      <c r="G10" s="58">
        <v>516.5</v>
      </c>
      <c r="H10" s="58">
        <v>527.8</v>
      </c>
      <c r="I10" s="58">
        <v>528.3</v>
      </c>
      <c r="J10" s="58">
        <v>531.7</v>
      </c>
      <c r="K10" s="58">
        <v>529.8</v>
      </c>
      <c r="L10" s="58">
        <v>534</v>
      </c>
      <c r="M10" s="58">
        <v>521.9</v>
      </c>
      <c r="N10" s="58">
        <v>529.1</v>
      </c>
      <c r="O10" s="58">
        <v>523.8</v>
      </c>
      <c r="P10" s="58">
        <v>686.2</v>
      </c>
      <c r="Q10" s="58">
        <v>510.1</v>
      </c>
      <c r="R10" s="58">
        <v>520.4</v>
      </c>
      <c r="S10" s="58">
        <v>514.6</v>
      </c>
      <c r="T10" s="58">
        <v>522.5</v>
      </c>
      <c r="U10" s="58">
        <v>759.7</v>
      </c>
      <c r="V10" s="58">
        <v>760.1</v>
      </c>
    </row>
    <row r="11" spans="1:22" ht="14.25" customHeight="1" thickBot="1">
      <c r="A11" s="1"/>
      <c r="B11" s="8" t="s">
        <v>14</v>
      </c>
      <c r="C11" s="58">
        <v>537.6</v>
      </c>
      <c r="D11" s="58">
        <v>539.1</v>
      </c>
      <c r="E11" s="58">
        <v>530.8</v>
      </c>
      <c r="F11" s="58">
        <v>534.2</v>
      </c>
      <c r="G11" s="58">
        <v>516.5</v>
      </c>
      <c r="H11" s="58">
        <v>527.8</v>
      </c>
      <c r="I11" s="58">
        <v>528.3</v>
      </c>
      <c r="J11" s="58">
        <v>531.7</v>
      </c>
      <c r="K11" s="58">
        <v>529.8</v>
      </c>
      <c r="L11" s="58">
        <v>534</v>
      </c>
      <c r="M11" s="58">
        <v>521.9</v>
      </c>
      <c r="N11" s="58">
        <v>529.1</v>
      </c>
      <c r="O11" s="58">
        <v>523.8</v>
      </c>
      <c r="P11" s="58">
        <v>686.2</v>
      </c>
      <c r="Q11" s="58">
        <v>510.1</v>
      </c>
      <c r="R11" s="58">
        <v>520.4</v>
      </c>
      <c r="S11" s="58">
        <v>514.6</v>
      </c>
      <c r="T11" s="58">
        <v>522.5</v>
      </c>
      <c r="U11" s="58">
        <v>759.7</v>
      </c>
      <c r="V11" s="58">
        <v>760.1</v>
      </c>
    </row>
    <row r="12" spans="1:22" ht="13.5" customHeight="1" thickTop="1">
      <c r="A12" s="65" t="s">
        <v>6</v>
      </c>
      <c r="B12" s="19" t="s">
        <v>3</v>
      </c>
      <c r="C12" s="24">
        <f>C11*30%/100</f>
        <v>1.6128</v>
      </c>
      <c r="D12" s="24">
        <f>D11*45%/100</f>
        <v>2.4259500000000003</v>
      </c>
      <c r="E12" s="24">
        <f>E11*45%/100</f>
        <v>2.3886</v>
      </c>
      <c r="F12" s="24">
        <f>F11*30%/100</f>
        <v>1.6026000000000002</v>
      </c>
      <c r="G12" s="24">
        <f>G11*45%/100</f>
        <v>2.32425</v>
      </c>
      <c r="H12" s="24">
        <f>H11*30%/100</f>
        <v>1.5833999999999997</v>
      </c>
      <c r="I12" s="24">
        <f>I11*45%/100</f>
        <v>2.37735</v>
      </c>
      <c r="J12" s="24">
        <f>J11*45%/100</f>
        <v>2.39265</v>
      </c>
      <c r="K12" s="25">
        <f>K11*10%/100</f>
        <v>0.5297999999999999</v>
      </c>
      <c r="L12" s="24">
        <f>L11*30%/100</f>
        <v>1.6019999999999999</v>
      </c>
      <c r="M12" s="24">
        <f>M11*45%/100</f>
        <v>2.34855</v>
      </c>
      <c r="N12" s="25">
        <f>N11*10%/100</f>
        <v>0.5291</v>
      </c>
      <c r="O12" s="24">
        <f>O11*30%/100</f>
        <v>1.5714</v>
      </c>
      <c r="P12" s="24">
        <f>P11*45%/100</f>
        <v>3.0879000000000003</v>
      </c>
      <c r="Q12" s="24">
        <f>Q11*45%/100</f>
        <v>2.29545</v>
      </c>
      <c r="R12" s="25">
        <f>R11*10%/100</f>
        <v>0.5204</v>
      </c>
      <c r="S12" s="24">
        <f>S11*45%/100</f>
        <v>2.3157</v>
      </c>
      <c r="T12" s="24">
        <f>T11*45%/100</f>
        <v>2.35125</v>
      </c>
      <c r="U12" s="24">
        <f>U11*45%/100</f>
        <v>3.41865</v>
      </c>
      <c r="V12" s="25">
        <f>V11*10%/100</f>
        <v>0.7601</v>
      </c>
    </row>
    <row r="13" spans="1:22" s="11" customFormat="1" ht="16.5" customHeight="1">
      <c r="A13" s="66"/>
      <c r="B13" s="16" t="s">
        <v>17</v>
      </c>
      <c r="C13" s="26">
        <f>1007.68*C12</f>
        <v>1625.1863039999998</v>
      </c>
      <c r="D13" s="26">
        <f>1007.68*D12</f>
        <v>2444.5812960000003</v>
      </c>
      <c r="E13" s="26">
        <f>1007.68*E12</f>
        <v>2406.9444479999997</v>
      </c>
      <c r="F13" s="26">
        <f>1007.68*F12</f>
        <v>1614.9079680000002</v>
      </c>
      <c r="G13" s="26">
        <f>1007.68*G12</f>
        <v>2342.10024</v>
      </c>
      <c r="H13" s="26">
        <f aca="true" t="shared" si="0" ref="H13:V13">1007.68*H12</f>
        <v>1595.5605119999996</v>
      </c>
      <c r="I13" s="26">
        <f t="shared" si="0"/>
        <v>2395.6080479999996</v>
      </c>
      <c r="J13" s="26">
        <f t="shared" si="0"/>
        <v>2411.025552</v>
      </c>
      <c r="K13" s="27">
        <f t="shared" si="0"/>
        <v>533.8688639999999</v>
      </c>
      <c r="L13" s="26">
        <f t="shared" si="0"/>
        <v>1614.3033599999999</v>
      </c>
      <c r="M13" s="26">
        <f t="shared" si="0"/>
        <v>2366.586864</v>
      </c>
      <c r="N13" s="27">
        <f t="shared" si="0"/>
        <v>533.163488</v>
      </c>
      <c r="O13" s="26">
        <f t="shared" si="0"/>
        <v>1583.4683519999999</v>
      </c>
      <c r="P13" s="26">
        <f t="shared" si="0"/>
        <v>3111.615072</v>
      </c>
      <c r="Q13" s="26">
        <f t="shared" si="0"/>
        <v>2313.079056</v>
      </c>
      <c r="R13" s="27">
        <f t="shared" si="0"/>
        <v>524.396672</v>
      </c>
      <c r="S13" s="26">
        <f t="shared" si="0"/>
        <v>2333.484576</v>
      </c>
      <c r="T13" s="26">
        <f t="shared" si="0"/>
        <v>2369.3075999999996</v>
      </c>
      <c r="U13" s="26">
        <f t="shared" si="0"/>
        <v>3444.9052319999996</v>
      </c>
      <c r="V13" s="27">
        <f t="shared" si="0"/>
        <v>765.9375679999999</v>
      </c>
    </row>
    <row r="14" spans="1:22" ht="13.5" customHeight="1">
      <c r="A14" s="66"/>
      <c r="B14" s="16" t="s">
        <v>2</v>
      </c>
      <c r="C14" s="28">
        <f>C13/C10/12</f>
        <v>0.25192</v>
      </c>
      <c r="D14" s="28">
        <f>D13/D10/12</f>
        <v>0.37788</v>
      </c>
      <c r="E14" s="28">
        <f>E13/E10/12</f>
        <v>0.37788</v>
      </c>
      <c r="F14" s="28">
        <f>F13/F10/12</f>
        <v>0.25192</v>
      </c>
      <c r="G14" s="28">
        <f>G13/G10/12</f>
        <v>0.37788000000000005</v>
      </c>
      <c r="H14" s="28">
        <f aca="true" t="shared" si="1" ref="H14:V14">H13/H10/12</f>
        <v>0.25192</v>
      </c>
      <c r="I14" s="28">
        <f t="shared" si="1"/>
        <v>0.37788</v>
      </c>
      <c r="J14" s="28">
        <f t="shared" si="1"/>
        <v>0.37788</v>
      </c>
      <c r="K14" s="29">
        <f t="shared" si="1"/>
        <v>0.08397333333333333</v>
      </c>
      <c r="L14" s="28">
        <f t="shared" si="1"/>
        <v>0.25192</v>
      </c>
      <c r="M14" s="28">
        <f t="shared" si="1"/>
        <v>0.37788</v>
      </c>
      <c r="N14" s="29">
        <f t="shared" si="1"/>
        <v>0.08397333333333333</v>
      </c>
      <c r="O14" s="28">
        <f t="shared" si="1"/>
        <v>0.25192</v>
      </c>
      <c r="P14" s="28">
        <f t="shared" si="1"/>
        <v>0.37788</v>
      </c>
      <c r="Q14" s="28">
        <f t="shared" si="1"/>
        <v>0.37788</v>
      </c>
      <c r="R14" s="29">
        <f t="shared" si="1"/>
        <v>0.08397333333333333</v>
      </c>
      <c r="S14" s="28">
        <f t="shared" si="1"/>
        <v>0.37787999999999994</v>
      </c>
      <c r="T14" s="28">
        <f t="shared" si="1"/>
        <v>0.37787999999999994</v>
      </c>
      <c r="U14" s="28">
        <f t="shared" si="1"/>
        <v>0.37787999999999994</v>
      </c>
      <c r="V14" s="29">
        <f t="shared" si="1"/>
        <v>0.08397333333333333</v>
      </c>
    </row>
    <row r="15" spans="1:22" ht="15" customHeight="1" thickBot="1">
      <c r="A15" s="67"/>
      <c r="B15" s="20" t="s">
        <v>0</v>
      </c>
      <c r="C15" s="30" t="s">
        <v>18</v>
      </c>
      <c r="D15" s="30" t="s">
        <v>18</v>
      </c>
      <c r="E15" s="30" t="s">
        <v>18</v>
      </c>
      <c r="F15" s="30" t="s">
        <v>18</v>
      </c>
      <c r="G15" s="30" t="s">
        <v>18</v>
      </c>
      <c r="H15" s="30" t="s">
        <v>18</v>
      </c>
      <c r="I15" s="30" t="s">
        <v>18</v>
      </c>
      <c r="J15" s="30" t="s">
        <v>18</v>
      </c>
      <c r="K15" s="31" t="s">
        <v>18</v>
      </c>
      <c r="L15" s="30" t="s">
        <v>18</v>
      </c>
      <c r="M15" s="30" t="s">
        <v>18</v>
      </c>
      <c r="N15" s="31" t="s">
        <v>18</v>
      </c>
      <c r="O15" s="30" t="s">
        <v>18</v>
      </c>
      <c r="P15" s="30" t="s">
        <v>18</v>
      </c>
      <c r="Q15" s="30" t="s">
        <v>18</v>
      </c>
      <c r="R15" s="31" t="s">
        <v>18</v>
      </c>
      <c r="S15" s="30" t="s">
        <v>18</v>
      </c>
      <c r="T15" s="30" t="s">
        <v>18</v>
      </c>
      <c r="U15" s="30" t="s">
        <v>18</v>
      </c>
      <c r="V15" s="31" t="s">
        <v>18</v>
      </c>
    </row>
    <row r="16" spans="1:22" ht="13.5" thickTop="1">
      <c r="A16" s="62" t="s">
        <v>21</v>
      </c>
      <c r="B16" s="23" t="s">
        <v>4</v>
      </c>
      <c r="C16" s="32">
        <f>C11*10%/10</f>
        <v>5.376</v>
      </c>
      <c r="D16" s="33">
        <f>D11*10%/10</f>
        <v>5.391</v>
      </c>
      <c r="E16" s="33">
        <f>E11*10%/10</f>
        <v>5.308</v>
      </c>
      <c r="F16" s="32">
        <f>F11*10%/10</f>
        <v>5.3420000000000005</v>
      </c>
      <c r="G16" s="33">
        <f>G11*10%/10</f>
        <v>5.165000000000001</v>
      </c>
      <c r="H16" s="32">
        <f aca="true" t="shared" si="2" ref="H16:N16">H11*10%/10</f>
        <v>5.2780000000000005</v>
      </c>
      <c r="I16" s="33">
        <f t="shared" si="2"/>
        <v>5.2829999999999995</v>
      </c>
      <c r="J16" s="33">
        <f t="shared" si="2"/>
        <v>5.317000000000001</v>
      </c>
      <c r="K16" s="34">
        <f t="shared" si="2"/>
        <v>5.298</v>
      </c>
      <c r="L16" s="32">
        <f t="shared" si="2"/>
        <v>5.340000000000001</v>
      </c>
      <c r="M16" s="33">
        <f t="shared" si="2"/>
        <v>5.218999999999999</v>
      </c>
      <c r="N16" s="34">
        <f t="shared" si="2"/>
        <v>5.291</v>
      </c>
      <c r="O16" s="32">
        <f aca="true" t="shared" si="3" ref="O16:V16">O11*10%/10</f>
        <v>5.2379999999999995</v>
      </c>
      <c r="P16" s="33">
        <f t="shared" si="3"/>
        <v>6.862</v>
      </c>
      <c r="Q16" s="33">
        <f t="shared" si="3"/>
        <v>5.101000000000001</v>
      </c>
      <c r="R16" s="34">
        <f t="shared" si="3"/>
        <v>5.204</v>
      </c>
      <c r="S16" s="33">
        <f t="shared" si="3"/>
        <v>5.146000000000001</v>
      </c>
      <c r="T16" s="33">
        <f t="shared" si="3"/>
        <v>5.225</v>
      </c>
      <c r="U16" s="33">
        <f t="shared" si="3"/>
        <v>7.597000000000001</v>
      </c>
      <c r="V16" s="34">
        <f t="shared" si="3"/>
        <v>7.601000000000001</v>
      </c>
    </row>
    <row r="17" spans="1:22" ht="12.75" customHeight="1">
      <c r="A17" s="63"/>
      <c r="B17" s="18" t="s">
        <v>17</v>
      </c>
      <c r="C17" s="35">
        <f>2281.73*C16</f>
        <v>12266.58048</v>
      </c>
      <c r="D17" s="36">
        <f>2281.73*D16</f>
        <v>12300.80643</v>
      </c>
      <c r="E17" s="36">
        <f>2281.73*E16</f>
        <v>12111.42284</v>
      </c>
      <c r="F17" s="35">
        <f>2281.73*F16</f>
        <v>12189.001660000002</v>
      </c>
      <c r="G17" s="36">
        <f>2281.73*G16</f>
        <v>11785.135450000002</v>
      </c>
      <c r="H17" s="35">
        <f aca="true" t="shared" si="4" ref="H17:V17">2281.73*H16</f>
        <v>12042.970940000001</v>
      </c>
      <c r="I17" s="36">
        <f t="shared" si="4"/>
        <v>12054.379589999999</v>
      </c>
      <c r="J17" s="36">
        <f t="shared" si="4"/>
        <v>12131.958410000003</v>
      </c>
      <c r="K17" s="37">
        <f t="shared" si="4"/>
        <v>12088.60554</v>
      </c>
      <c r="L17" s="35">
        <f t="shared" si="4"/>
        <v>12184.438200000002</v>
      </c>
      <c r="M17" s="36">
        <f t="shared" si="4"/>
        <v>11908.348869999998</v>
      </c>
      <c r="N17" s="37">
        <f t="shared" si="4"/>
        <v>12072.633430000002</v>
      </c>
      <c r="O17" s="35">
        <f t="shared" si="4"/>
        <v>11951.701739999999</v>
      </c>
      <c r="P17" s="36">
        <f t="shared" si="4"/>
        <v>15657.23126</v>
      </c>
      <c r="Q17" s="36">
        <f t="shared" si="4"/>
        <v>11639.104730000003</v>
      </c>
      <c r="R17" s="37">
        <f t="shared" si="4"/>
        <v>11874.12292</v>
      </c>
      <c r="S17" s="36">
        <f t="shared" si="4"/>
        <v>11741.782580000003</v>
      </c>
      <c r="T17" s="36">
        <f t="shared" si="4"/>
        <v>11922.03925</v>
      </c>
      <c r="U17" s="36">
        <f t="shared" si="4"/>
        <v>17334.302810000005</v>
      </c>
      <c r="V17" s="37">
        <f t="shared" si="4"/>
        <v>17343.429730000003</v>
      </c>
    </row>
    <row r="18" spans="1:22" ht="15.75" customHeight="1">
      <c r="A18" s="63"/>
      <c r="B18" s="18" t="s">
        <v>2</v>
      </c>
      <c r="C18" s="35">
        <f aca="true" t="shared" si="5" ref="C18:V18">C17/C10/12</f>
        <v>1.9014416666666667</v>
      </c>
      <c r="D18" s="36">
        <f t="shared" si="5"/>
        <v>1.9014416666666667</v>
      </c>
      <c r="E18" s="36">
        <f t="shared" si="5"/>
        <v>1.9014416666666667</v>
      </c>
      <c r="F18" s="35">
        <f t="shared" si="5"/>
        <v>1.901441666666667</v>
      </c>
      <c r="G18" s="36">
        <f t="shared" si="5"/>
        <v>1.901441666666667</v>
      </c>
      <c r="H18" s="35">
        <f t="shared" si="5"/>
        <v>1.901441666666667</v>
      </c>
      <c r="I18" s="36">
        <f t="shared" si="5"/>
        <v>1.9014416666666667</v>
      </c>
      <c r="J18" s="36">
        <f t="shared" si="5"/>
        <v>1.901441666666667</v>
      </c>
      <c r="K18" s="37">
        <f t="shared" si="5"/>
        <v>1.901441666666667</v>
      </c>
      <c r="L18" s="35">
        <f t="shared" si="5"/>
        <v>1.901441666666667</v>
      </c>
      <c r="M18" s="36">
        <f t="shared" si="5"/>
        <v>1.9014416666666663</v>
      </c>
      <c r="N18" s="37">
        <f t="shared" si="5"/>
        <v>1.901441666666667</v>
      </c>
      <c r="O18" s="35">
        <f t="shared" si="5"/>
        <v>1.9014416666666667</v>
      </c>
      <c r="P18" s="36">
        <f t="shared" si="5"/>
        <v>1.9014416666666667</v>
      </c>
      <c r="Q18" s="36">
        <f t="shared" si="5"/>
        <v>1.901441666666667</v>
      </c>
      <c r="R18" s="37">
        <f t="shared" si="5"/>
        <v>1.9014416666666667</v>
      </c>
      <c r="S18" s="36">
        <f t="shared" si="5"/>
        <v>1.901441666666667</v>
      </c>
      <c r="T18" s="36">
        <f t="shared" si="5"/>
        <v>1.9014416666666667</v>
      </c>
      <c r="U18" s="36">
        <f t="shared" si="5"/>
        <v>1.901441666666667</v>
      </c>
      <c r="V18" s="37">
        <f t="shared" si="5"/>
        <v>1.901441666666667</v>
      </c>
    </row>
    <row r="19" spans="1:22" ht="13.5" customHeight="1" thickBot="1">
      <c r="A19" s="64"/>
      <c r="B19" s="20" t="s">
        <v>0</v>
      </c>
      <c r="C19" s="30" t="s">
        <v>18</v>
      </c>
      <c r="D19" s="30" t="s">
        <v>18</v>
      </c>
      <c r="E19" s="30" t="s">
        <v>18</v>
      </c>
      <c r="F19" s="30" t="s">
        <v>18</v>
      </c>
      <c r="G19" s="30" t="s">
        <v>18</v>
      </c>
      <c r="H19" s="30" t="s">
        <v>18</v>
      </c>
      <c r="I19" s="30" t="s">
        <v>18</v>
      </c>
      <c r="J19" s="30" t="s">
        <v>18</v>
      </c>
      <c r="K19" s="31" t="s">
        <v>18</v>
      </c>
      <c r="L19" s="30" t="s">
        <v>18</v>
      </c>
      <c r="M19" s="30" t="s">
        <v>18</v>
      </c>
      <c r="N19" s="31" t="s">
        <v>18</v>
      </c>
      <c r="O19" s="30" t="s">
        <v>18</v>
      </c>
      <c r="P19" s="30" t="s">
        <v>18</v>
      </c>
      <c r="Q19" s="30" t="s">
        <v>18</v>
      </c>
      <c r="R19" s="31" t="s">
        <v>18</v>
      </c>
      <c r="S19" s="30" t="s">
        <v>18</v>
      </c>
      <c r="T19" s="30" t="s">
        <v>18</v>
      </c>
      <c r="U19" s="30" t="s">
        <v>18</v>
      </c>
      <c r="V19" s="31" t="s">
        <v>18</v>
      </c>
    </row>
    <row r="20" spans="1:22" ht="15" customHeight="1" thickTop="1">
      <c r="A20" s="62" t="s">
        <v>22</v>
      </c>
      <c r="B20" s="21" t="s">
        <v>15</v>
      </c>
      <c r="C20" s="38">
        <v>446.3</v>
      </c>
      <c r="D20" s="38">
        <v>449.8</v>
      </c>
      <c r="E20" s="38">
        <v>443.8</v>
      </c>
      <c r="F20" s="38">
        <v>439.8</v>
      </c>
      <c r="G20" s="38">
        <v>433.7</v>
      </c>
      <c r="H20" s="38">
        <v>437.6</v>
      </c>
      <c r="I20" s="38">
        <v>432.4</v>
      </c>
      <c r="J20" s="38">
        <v>434</v>
      </c>
      <c r="K20" s="39">
        <v>435</v>
      </c>
      <c r="L20" s="38">
        <v>468.5</v>
      </c>
      <c r="M20" s="38">
        <v>449.7</v>
      </c>
      <c r="N20" s="39">
        <v>445.9</v>
      </c>
      <c r="O20" s="38">
        <v>447</v>
      </c>
      <c r="P20" s="38">
        <v>563.8</v>
      </c>
      <c r="Q20" s="38">
        <v>429.9</v>
      </c>
      <c r="R20" s="39">
        <v>444.6</v>
      </c>
      <c r="S20" s="38">
        <v>444.7</v>
      </c>
      <c r="T20" s="38">
        <v>429.3</v>
      </c>
      <c r="U20" s="38">
        <v>616.7</v>
      </c>
      <c r="V20" s="39">
        <v>615.1</v>
      </c>
    </row>
    <row r="21" spans="1:22" ht="12.75">
      <c r="A21" s="63"/>
      <c r="B21" s="17" t="s">
        <v>4</v>
      </c>
      <c r="C21" s="38">
        <f aca="true" t="shared" si="6" ref="C21:H21">C20*0.08</f>
        <v>35.704</v>
      </c>
      <c r="D21" s="38">
        <f t="shared" si="6"/>
        <v>35.984</v>
      </c>
      <c r="E21" s="38">
        <f t="shared" si="6"/>
        <v>35.504000000000005</v>
      </c>
      <c r="F21" s="38">
        <f t="shared" si="6"/>
        <v>35.184000000000005</v>
      </c>
      <c r="G21" s="38">
        <f t="shared" si="6"/>
        <v>34.696</v>
      </c>
      <c r="H21" s="38">
        <f t="shared" si="6"/>
        <v>35.008</v>
      </c>
      <c r="I21" s="38">
        <f>I20*0.08</f>
        <v>34.592</v>
      </c>
      <c r="J21" s="38">
        <f>J20*0.058</f>
        <v>25.172</v>
      </c>
      <c r="K21" s="39">
        <f aca="true" t="shared" si="7" ref="K21:V21">K20*0.08</f>
        <v>34.800000000000004</v>
      </c>
      <c r="L21" s="38">
        <f t="shared" si="7"/>
        <v>37.480000000000004</v>
      </c>
      <c r="M21" s="38">
        <f t="shared" si="7"/>
        <v>35.976</v>
      </c>
      <c r="N21" s="39">
        <f t="shared" si="7"/>
        <v>35.672</v>
      </c>
      <c r="O21" s="38">
        <f t="shared" si="7"/>
        <v>35.76</v>
      </c>
      <c r="P21" s="38">
        <f t="shared" si="7"/>
        <v>45.104</v>
      </c>
      <c r="Q21" s="38">
        <f t="shared" si="7"/>
        <v>34.391999999999996</v>
      </c>
      <c r="R21" s="39">
        <f t="shared" si="7"/>
        <v>35.568000000000005</v>
      </c>
      <c r="S21" s="38">
        <f t="shared" si="7"/>
        <v>35.576</v>
      </c>
      <c r="T21" s="38">
        <f t="shared" si="7"/>
        <v>34.344</v>
      </c>
      <c r="U21" s="38">
        <f t="shared" si="7"/>
        <v>49.336000000000006</v>
      </c>
      <c r="V21" s="39">
        <f t="shared" si="7"/>
        <v>49.208000000000006</v>
      </c>
    </row>
    <row r="22" spans="1:22" ht="13.5" customHeight="1">
      <c r="A22" s="63"/>
      <c r="B22" s="18" t="s">
        <v>17</v>
      </c>
      <c r="C22" s="40">
        <f>445.14*C21</f>
        <v>15893.27856</v>
      </c>
      <c r="D22" s="40">
        <f>445.14*D21</f>
        <v>16017.91776</v>
      </c>
      <c r="E22" s="36">
        <f>445.14*E21</f>
        <v>15804.250560000002</v>
      </c>
      <c r="F22" s="40">
        <f>445.14*F21</f>
        <v>15661.805760000001</v>
      </c>
      <c r="G22" s="36">
        <f>445.14*G21</f>
        <v>15444.57744</v>
      </c>
      <c r="H22" s="40">
        <f aca="true" t="shared" si="8" ref="H22:V22">445.14*H21</f>
        <v>15583.46112</v>
      </c>
      <c r="I22" s="36">
        <f t="shared" si="8"/>
        <v>15398.282879999999</v>
      </c>
      <c r="J22" s="36">
        <f t="shared" si="8"/>
        <v>11205.06408</v>
      </c>
      <c r="K22" s="41">
        <f t="shared" si="8"/>
        <v>15490.872000000001</v>
      </c>
      <c r="L22" s="40">
        <f t="shared" si="8"/>
        <v>16683.8472</v>
      </c>
      <c r="M22" s="36">
        <f t="shared" si="8"/>
        <v>16014.35664</v>
      </c>
      <c r="N22" s="41">
        <f t="shared" si="8"/>
        <v>15879.034079999998</v>
      </c>
      <c r="O22" s="40">
        <f t="shared" si="8"/>
        <v>15918.2064</v>
      </c>
      <c r="P22" s="36">
        <f t="shared" si="8"/>
        <v>20077.594559999998</v>
      </c>
      <c r="Q22" s="36">
        <f t="shared" si="8"/>
        <v>15309.254879999999</v>
      </c>
      <c r="R22" s="41">
        <f t="shared" si="8"/>
        <v>15832.739520000001</v>
      </c>
      <c r="S22" s="36">
        <f t="shared" si="8"/>
        <v>15836.30064</v>
      </c>
      <c r="T22" s="36">
        <f t="shared" si="8"/>
        <v>15287.88816</v>
      </c>
      <c r="U22" s="36">
        <f t="shared" si="8"/>
        <v>21961.427040000002</v>
      </c>
      <c r="V22" s="41">
        <f t="shared" si="8"/>
        <v>21904.44912</v>
      </c>
    </row>
    <row r="23" spans="1:22" ht="16.5" customHeight="1">
      <c r="A23" s="63"/>
      <c r="B23" s="18" t="s">
        <v>2</v>
      </c>
      <c r="C23" s="35">
        <f aca="true" t="shared" si="9" ref="C23:V23">C22/C10/12</f>
        <v>2.463615848214286</v>
      </c>
      <c r="D23" s="35">
        <f t="shared" si="9"/>
        <v>2.4760276015581524</v>
      </c>
      <c r="E23" s="36">
        <f t="shared" si="9"/>
        <v>2.4811998492841</v>
      </c>
      <c r="F23" s="35">
        <f t="shared" si="9"/>
        <v>2.4431869711718455</v>
      </c>
      <c r="G23" s="36">
        <f t="shared" si="9"/>
        <v>2.4918647047434654</v>
      </c>
      <c r="H23" s="35">
        <f t="shared" si="9"/>
        <v>2.4604428950359987</v>
      </c>
      <c r="I23" s="36">
        <f t="shared" si="9"/>
        <v>2.4289044860874505</v>
      </c>
      <c r="J23" s="36">
        <f t="shared" si="9"/>
        <v>1.756169531690803</v>
      </c>
      <c r="K23" s="37">
        <f t="shared" si="9"/>
        <v>2.4365911664779167</v>
      </c>
      <c r="L23" s="35">
        <f t="shared" si="9"/>
        <v>2.603596629213483</v>
      </c>
      <c r="M23" s="36">
        <f t="shared" si="9"/>
        <v>2.5570602031040433</v>
      </c>
      <c r="N23" s="37">
        <f t="shared" si="9"/>
        <v>2.500950368550368</v>
      </c>
      <c r="O23" s="35">
        <f t="shared" si="9"/>
        <v>2.532487972508591</v>
      </c>
      <c r="P23" s="36">
        <f t="shared" si="9"/>
        <v>2.438258350335179</v>
      </c>
      <c r="Q23" s="36">
        <f t="shared" si="9"/>
        <v>2.501021838855126</v>
      </c>
      <c r="R23" s="37">
        <f t="shared" si="9"/>
        <v>2.5353477325134515</v>
      </c>
      <c r="S23" s="36">
        <f t="shared" si="9"/>
        <v>2.564500038865138</v>
      </c>
      <c r="T23" s="36">
        <f t="shared" si="9"/>
        <v>2.4382596746411482</v>
      </c>
      <c r="U23" s="36">
        <f t="shared" si="9"/>
        <v>2.4090021324206927</v>
      </c>
      <c r="V23" s="37">
        <f t="shared" si="9"/>
        <v>2.401487646362321</v>
      </c>
    </row>
    <row r="24" spans="1:22" ht="17.25" customHeight="1" thickBot="1">
      <c r="A24" s="64"/>
      <c r="B24" s="20" t="s">
        <v>0</v>
      </c>
      <c r="C24" s="30" t="s">
        <v>19</v>
      </c>
      <c r="D24" s="30" t="s">
        <v>19</v>
      </c>
      <c r="E24" s="30" t="s">
        <v>19</v>
      </c>
      <c r="F24" s="30" t="s">
        <v>19</v>
      </c>
      <c r="G24" s="30" t="s">
        <v>19</v>
      </c>
      <c r="H24" s="30" t="s">
        <v>19</v>
      </c>
      <c r="I24" s="30" t="s">
        <v>19</v>
      </c>
      <c r="J24" s="30" t="s">
        <v>19</v>
      </c>
      <c r="K24" s="31" t="s">
        <v>19</v>
      </c>
      <c r="L24" s="30" t="s">
        <v>19</v>
      </c>
      <c r="M24" s="30" t="s">
        <v>19</v>
      </c>
      <c r="N24" s="31" t="s">
        <v>19</v>
      </c>
      <c r="O24" s="30" t="s">
        <v>19</v>
      </c>
      <c r="P24" s="30" t="s">
        <v>19</v>
      </c>
      <c r="Q24" s="30" t="s">
        <v>19</v>
      </c>
      <c r="R24" s="31" t="s">
        <v>19</v>
      </c>
      <c r="S24" s="30" t="s">
        <v>19</v>
      </c>
      <c r="T24" s="30" t="s">
        <v>19</v>
      </c>
      <c r="U24" s="30" t="s">
        <v>19</v>
      </c>
      <c r="V24" s="31" t="s">
        <v>19</v>
      </c>
    </row>
    <row r="25" spans="1:22" ht="13.5" thickTop="1">
      <c r="A25" s="65" t="s">
        <v>23</v>
      </c>
      <c r="B25" s="19" t="s">
        <v>4</v>
      </c>
      <c r="C25" s="42">
        <f>C11*0.25%</f>
        <v>1.344</v>
      </c>
      <c r="D25" s="42">
        <f>D11*0.25%</f>
        <v>1.34775</v>
      </c>
      <c r="E25" s="43">
        <f>E11*0.25%</f>
        <v>1.327</v>
      </c>
      <c r="F25" s="42">
        <f>F11*0.25%</f>
        <v>1.3355000000000001</v>
      </c>
      <c r="G25" s="43">
        <f>G11*0.25%</f>
        <v>1.29125</v>
      </c>
      <c r="H25" s="42">
        <f>H11*0.25%</f>
        <v>1.3195</v>
      </c>
      <c r="I25" s="43">
        <f>I11*0.25%</f>
        <v>1.3207499999999999</v>
      </c>
      <c r="J25" s="43">
        <f>J11*0.25%</f>
        <v>1.32925</v>
      </c>
      <c r="K25" s="44">
        <f>K11*0.1%</f>
        <v>0.5297999999999999</v>
      </c>
      <c r="L25" s="42">
        <f>L11*0.25%</f>
        <v>1.335</v>
      </c>
      <c r="M25" s="43">
        <f>M11*0.25%</f>
        <v>1.30475</v>
      </c>
      <c r="N25" s="44">
        <f>N11*0.1%</f>
        <v>0.5291</v>
      </c>
      <c r="O25" s="42">
        <f>O11*0.25%</f>
        <v>1.3094999999999999</v>
      </c>
      <c r="P25" s="43">
        <f>P11*0.25%</f>
        <v>1.7155000000000002</v>
      </c>
      <c r="Q25" s="43">
        <f>Q11*0.25%</f>
        <v>1.27525</v>
      </c>
      <c r="R25" s="44">
        <f>R11*0.1%</f>
        <v>0.5204</v>
      </c>
      <c r="S25" s="43">
        <f>S11*0.25%</f>
        <v>1.2865</v>
      </c>
      <c r="T25" s="43">
        <f>T11*0.25%</f>
        <v>1.3062500000000001</v>
      </c>
      <c r="U25" s="43">
        <f>U11*0.25%</f>
        <v>1.89925</v>
      </c>
      <c r="V25" s="44">
        <f>V11*0.1%</f>
        <v>0.7601</v>
      </c>
    </row>
    <row r="26" spans="1:22" ht="16.5" customHeight="1">
      <c r="A26" s="66"/>
      <c r="B26" s="16" t="s">
        <v>17</v>
      </c>
      <c r="C26" s="5">
        <f>71.18*C25</f>
        <v>95.66592000000001</v>
      </c>
      <c r="D26" s="5">
        <f>71.18*D25</f>
        <v>95.93284500000001</v>
      </c>
      <c r="E26" s="45">
        <f>71.18*E25</f>
        <v>94.45586</v>
      </c>
      <c r="F26" s="5">
        <f>71.18*F25</f>
        <v>95.06089000000001</v>
      </c>
      <c r="G26" s="45">
        <f>71.18*G25</f>
        <v>91.91117500000001</v>
      </c>
      <c r="H26" s="5">
        <f aca="true" t="shared" si="10" ref="H26:V26">71.18*H25</f>
        <v>93.92201</v>
      </c>
      <c r="I26" s="45">
        <f t="shared" si="10"/>
        <v>94.010985</v>
      </c>
      <c r="J26" s="45">
        <f t="shared" si="10"/>
        <v>94.61601500000002</v>
      </c>
      <c r="K26" s="46">
        <f t="shared" si="10"/>
        <v>37.711164</v>
      </c>
      <c r="L26" s="5">
        <f t="shared" si="10"/>
        <v>95.0253</v>
      </c>
      <c r="M26" s="45">
        <f t="shared" si="10"/>
        <v>92.87210500000002</v>
      </c>
      <c r="N26" s="46">
        <f t="shared" si="10"/>
        <v>37.66133800000001</v>
      </c>
      <c r="O26" s="5">
        <f t="shared" si="10"/>
        <v>93.21021</v>
      </c>
      <c r="P26" s="45">
        <f t="shared" si="10"/>
        <v>122.10929000000003</v>
      </c>
      <c r="Q26" s="45">
        <f t="shared" si="10"/>
        <v>90.77229500000001</v>
      </c>
      <c r="R26" s="46">
        <f t="shared" si="10"/>
        <v>37.042072000000005</v>
      </c>
      <c r="S26" s="45">
        <f t="shared" si="10"/>
        <v>91.57307</v>
      </c>
      <c r="T26" s="45">
        <f t="shared" si="10"/>
        <v>92.97887500000002</v>
      </c>
      <c r="U26" s="45">
        <f t="shared" si="10"/>
        <v>135.18861500000003</v>
      </c>
      <c r="V26" s="46">
        <f t="shared" si="10"/>
        <v>54.10391800000001</v>
      </c>
    </row>
    <row r="27" spans="1:22" ht="17.25" customHeight="1">
      <c r="A27" s="66"/>
      <c r="B27" s="16" t="s">
        <v>2</v>
      </c>
      <c r="C27" s="5">
        <f aca="true" t="shared" si="11" ref="C27:V27">C26/C10/12</f>
        <v>0.01482916666666667</v>
      </c>
      <c r="D27" s="5">
        <f t="shared" si="11"/>
        <v>0.01482916666666667</v>
      </c>
      <c r="E27" s="45">
        <f t="shared" si="11"/>
        <v>0.01482916666666667</v>
      </c>
      <c r="F27" s="5">
        <f t="shared" si="11"/>
        <v>0.01482916666666667</v>
      </c>
      <c r="G27" s="45">
        <f t="shared" si="11"/>
        <v>0.01482916666666667</v>
      </c>
      <c r="H27" s="5">
        <f t="shared" si="11"/>
        <v>0.01482916666666667</v>
      </c>
      <c r="I27" s="45">
        <f t="shared" si="11"/>
        <v>0.01482916666666667</v>
      </c>
      <c r="J27" s="45">
        <f t="shared" si="11"/>
        <v>0.01482916666666667</v>
      </c>
      <c r="K27" s="46">
        <f t="shared" si="11"/>
        <v>0.005931666666666666</v>
      </c>
      <c r="L27" s="5">
        <f t="shared" si="11"/>
        <v>0.014829166666666666</v>
      </c>
      <c r="M27" s="45">
        <f t="shared" si="11"/>
        <v>0.014829166666666671</v>
      </c>
      <c r="N27" s="46">
        <f t="shared" si="11"/>
        <v>0.0059316666666666676</v>
      </c>
      <c r="O27" s="5">
        <f t="shared" si="11"/>
        <v>0.01482916666666667</v>
      </c>
      <c r="P27" s="45">
        <f t="shared" si="11"/>
        <v>0.01482916666666667</v>
      </c>
      <c r="Q27" s="45">
        <f t="shared" si="11"/>
        <v>0.01482916666666667</v>
      </c>
      <c r="R27" s="46">
        <f t="shared" si="11"/>
        <v>0.0059316666666666676</v>
      </c>
      <c r="S27" s="45">
        <f t="shared" si="11"/>
        <v>0.014829166666666666</v>
      </c>
      <c r="T27" s="45">
        <f t="shared" si="11"/>
        <v>0.01482916666666667</v>
      </c>
      <c r="U27" s="45">
        <f t="shared" si="11"/>
        <v>0.01482916666666667</v>
      </c>
      <c r="V27" s="46">
        <f t="shared" si="11"/>
        <v>0.0059316666666666676</v>
      </c>
    </row>
    <row r="28" spans="1:22" ht="18" customHeight="1" thickBot="1">
      <c r="A28" s="67"/>
      <c r="B28" s="20" t="s">
        <v>0</v>
      </c>
      <c r="C28" s="30" t="s">
        <v>18</v>
      </c>
      <c r="D28" s="30" t="s">
        <v>18</v>
      </c>
      <c r="E28" s="30" t="s">
        <v>18</v>
      </c>
      <c r="F28" s="30" t="s">
        <v>18</v>
      </c>
      <c r="G28" s="30" t="s">
        <v>18</v>
      </c>
      <c r="H28" s="30" t="s">
        <v>18</v>
      </c>
      <c r="I28" s="30" t="s">
        <v>18</v>
      </c>
      <c r="J28" s="30" t="s">
        <v>18</v>
      </c>
      <c r="K28" s="31" t="s">
        <v>18</v>
      </c>
      <c r="L28" s="30" t="s">
        <v>18</v>
      </c>
      <c r="M28" s="30" t="s">
        <v>18</v>
      </c>
      <c r="N28" s="31" t="s">
        <v>18</v>
      </c>
      <c r="O28" s="30" t="s">
        <v>18</v>
      </c>
      <c r="P28" s="30" t="s">
        <v>18</v>
      </c>
      <c r="Q28" s="30" t="s">
        <v>18</v>
      </c>
      <c r="R28" s="31" t="s">
        <v>18</v>
      </c>
      <c r="S28" s="30" t="s">
        <v>18</v>
      </c>
      <c r="T28" s="30" t="s">
        <v>18</v>
      </c>
      <c r="U28" s="30" t="s">
        <v>18</v>
      </c>
      <c r="V28" s="31" t="s">
        <v>18</v>
      </c>
    </row>
    <row r="29" spans="1:22" ht="13.5" thickTop="1">
      <c r="A29" s="65" t="s">
        <v>24</v>
      </c>
      <c r="B29" s="19" t="s">
        <v>5</v>
      </c>
      <c r="C29" s="42">
        <f>C11*0.7%</f>
        <v>3.7632</v>
      </c>
      <c r="D29" s="42">
        <f>D11*0.7%</f>
        <v>3.7737</v>
      </c>
      <c r="E29" s="43">
        <f>E10*0.7%</f>
        <v>3.7155999999999993</v>
      </c>
      <c r="F29" s="42">
        <f>F11*0.48%</f>
        <v>2.5641599999999998</v>
      </c>
      <c r="G29" s="43">
        <f>G10*0.48%</f>
        <v>2.4791999999999996</v>
      </c>
      <c r="H29" s="42">
        <f>H11*0.48%</f>
        <v>2.5334399999999997</v>
      </c>
      <c r="I29" s="43">
        <f>I10*0.48%</f>
        <v>2.5358399999999994</v>
      </c>
      <c r="J29" s="43">
        <f>J10*0.48%</f>
        <v>2.55216</v>
      </c>
      <c r="K29" s="44">
        <f>K11*0.1%</f>
        <v>0.5297999999999999</v>
      </c>
      <c r="L29" s="42">
        <f>L11*0.48%</f>
        <v>2.5631999999999997</v>
      </c>
      <c r="M29" s="43">
        <f>M10*0.48%</f>
        <v>2.50512</v>
      </c>
      <c r="N29" s="44">
        <f>N11*0.1%</f>
        <v>0.5291</v>
      </c>
      <c r="O29" s="42">
        <f>O11*0.48%</f>
        <v>2.5142399999999996</v>
      </c>
      <c r="P29" s="43">
        <f>P10*0.48%</f>
        <v>3.29376</v>
      </c>
      <c r="Q29" s="43">
        <f>Q10*0.48%</f>
        <v>2.44848</v>
      </c>
      <c r="R29" s="44">
        <f>R11*0.1%</f>
        <v>0.5204</v>
      </c>
      <c r="S29" s="43">
        <f>S10*0.48%</f>
        <v>2.47008</v>
      </c>
      <c r="T29" s="43">
        <f>T10*0.48%</f>
        <v>2.5079999999999996</v>
      </c>
      <c r="U29" s="43">
        <f>U10*0.48%</f>
        <v>3.64656</v>
      </c>
      <c r="V29" s="44">
        <f>V11*0.1%</f>
        <v>0.7601</v>
      </c>
    </row>
    <row r="30" spans="1:22" ht="15" customHeight="1">
      <c r="A30" s="66"/>
      <c r="B30" s="16" t="s">
        <v>17</v>
      </c>
      <c r="C30" s="5">
        <f>45.32*C29</f>
        <v>170.548224</v>
      </c>
      <c r="D30" s="5">
        <f>45.32*D29</f>
        <v>171.024084</v>
      </c>
      <c r="E30" s="45">
        <f>45.32*E29</f>
        <v>168.39099199999998</v>
      </c>
      <c r="F30" s="5">
        <f>45.32*F29</f>
        <v>116.20773119999998</v>
      </c>
      <c r="G30" s="45">
        <f>45.32*G29</f>
        <v>112.35734399999998</v>
      </c>
      <c r="H30" s="5">
        <f aca="true" t="shared" si="12" ref="H30:V30">45.32*H29</f>
        <v>114.81550079999998</v>
      </c>
      <c r="I30" s="45">
        <f t="shared" si="12"/>
        <v>114.92426879999998</v>
      </c>
      <c r="J30" s="45">
        <f t="shared" si="12"/>
        <v>115.66389120000001</v>
      </c>
      <c r="K30" s="46">
        <f t="shared" si="12"/>
        <v>24.010536</v>
      </c>
      <c r="L30" s="5">
        <f t="shared" si="12"/>
        <v>116.16422399999999</v>
      </c>
      <c r="M30" s="45">
        <f t="shared" si="12"/>
        <v>113.53203839999999</v>
      </c>
      <c r="N30" s="46">
        <f t="shared" si="12"/>
        <v>23.978812</v>
      </c>
      <c r="O30" s="5">
        <f t="shared" si="12"/>
        <v>113.94535679999998</v>
      </c>
      <c r="P30" s="45">
        <f t="shared" si="12"/>
        <v>149.27320319999998</v>
      </c>
      <c r="Q30" s="45">
        <f t="shared" si="12"/>
        <v>110.9651136</v>
      </c>
      <c r="R30" s="46">
        <f t="shared" si="12"/>
        <v>23.584528</v>
      </c>
      <c r="S30" s="45">
        <f t="shared" si="12"/>
        <v>111.94402559999999</v>
      </c>
      <c r="T30" s="45">
        <f t="shared" si="12"/>
        <v>113.66255999999998</v>
      </c>
      <c r="U30" s="45">
        <f t="shared" si="12"/>
        <v>165.2620992</v>
      </c>
      <c r="V30" s="46">
        <f t="shared" si="12"/>
        <v>34.447732</v>
      </c>
    </row>
    <row r="31" spans="1:22" ht="17.25" customHeight="1">
      <c r="A31" s="66"/>
      <c r="B31" s="16" t="s">
        <v>2</v>
      </c>
      <c r="C31" s="5">
        <f aca="true" t="shared" si="13" ref="C31:V31">C30/C10/12</f>
        <v>0.026436666666666667</v>
      </c>
      <c r="D31" s="5">
        <f t="shared" si="13"/>
        <v>0.026436666666666664</v>
      </c>
      <c r="E31" s="45">
        <f t="shared" si="13"/>
        <v>0.026436666666666667</v>
      </c>
      <c r="F31" s="5">
        <f t="shared" si="13"/>
        <v>0.018127999999999995</v>
      </c>
      <c r="G31" s="45">
        <f t="shared" si="13"/>
        <v>0.018128</v>
      </c>
      <c r="H31" s="5">
        <f t="shared" si="13"/>
        <v>0.018128</v>
      </c>
      <c r="I31" s="45">
        <f t="shared" si="13"/>
        <v>0.018128</v>
      </c>
      <c r="J31" s="45">
        <f t="shared" si="13"/>
        <v>0.018128000000000002</v>
      </c>
      <c r="K31" s="46">
        <f t="shared" si="13"/>
        <v>0.0037766666666666665</v>
      </c>
      <c r="L31" s="5">
        <f t="shared" si="13"/>
        <v>0.018128</v>
      </c>
      <c r="M31" s="45">
        <f t="shared" si="13"/>
        <v>0.018128</v>
      </c>
      <c r="N31" s="46">
        <f t="shared" si="13"/>
        <v>0.0037766666666666665</v>
      </c>
      <c r="O31" s="5">
        <f t="shared" si="13"/>
        <v>0.018128</v>
      </c>
      <c r="P31" s="45">
        <f t="shared" si="13"/>
        <v>0.018127999999999995</v>
      </c>
      <c r="Q31" s="45">
        <f t="shared" si="13"/>
        <v>0.018128</v>
      </c>
      <c r="R31" s="46">
        <f t="shared" si="13"/>
        <v>0.0037766666666666665</v>
      </c>
      <c r="S31" s="45">
        <f t="shared" si="13"/>
        <v>0.018128</v>
      </c>
      <c r="T31" s="45">
        <f t="shared" si="13"/>
        <v>0.018128</v>
      </c>
      <c r="U31" s="45">
        <f t="shared" si="13"/>
        <v>0.018128</v>
      </c>
      <c r="V31" s="46">
        <f t="shared" si="13"/>
        <v>0.0037766666666666665</v>
      </c>
    </row>
    <row r="32" spans="1:22" ht="15.75" customHeight="1" thickBot="1">
      <c r="A32" s="67"/>
      <c r="B32" s="20" t="s">
        <v>0</v>
      </c>
      <c r="C32" s="30" t="s">
        <v>18</v>
      </c>
      <c r="D32" s="30" t="s">
        <v>18</v>
      </c>
      <c r="E32" s="30" t="s">
        <v>18</v>
      </c>
      <c r="F32" s="30" t="s">
        <v>18</v>
      </c>
      <c r="G32" s="30" t="s">
        <v>18</v>
      </c>
      <c r="H32" s="30" t="s">
        <v>18</v>
      </c>
      <c r="I32" s="30" t="s">
        <v>18</v>
      </c>
      <c r="J32" s="30" t="s">
        <v>18</v>
      </c>
      <c r="K32" s="31" t="s">
        <v>18</v>
      </c>
      <c r="L32" s="30" t="s">
        <v>18</v>
      </c>
      <c r="M32" s="30" t="s">
        <v>18</v>
      </c>
      <c r="N32" s="31" t="s">
        <v>18</v>
      </c>
      <c r="O32" s="30" t="s">
        <v>18</v>
      </c>
      <c r="P32" s="30" t="s">
        <v>18</v>
      </c>
      <c r="Q32" s="30" t="s">
        <v>18</v>
      </c>
      <c r="R32" s="31" t="s">
        <v>18</v>
      </c>
      <c r="S32" s="30" t="s">
        <v>18</v>
      </c>
      <c r="T32" s="30" t="s">
        <v>18</v>
      </c>
      <c r="U32" s="30" t="s">
        <v>18</v>
      </c>
      <c r="V32" s="31" t="s">
        <v>18</v>
      </c>
    </row>
    <row r="33" spans="1:22" ht="12.75" customHeight="1" thickTop="1">
      <c r="A33" s="62" t="s">
        <v>25</v>
      </c>
      <c r="B33" s="22" t="s">
        <v>20</v>
      </c>
      <c r="C33" s="47"/>
      <c r="D33" s="47"/>
      <c r="E33" s="43"/>
      <c r="F33" s="47"/>
      <c r="G33" s="43"/>
      <c r="H33" s="47"/>
      <c r="I33" s="43"/>
      <c r="J33" s="43"/>
      <c r="K33" s="48"/>
      <c r="L33" s="47"/>
      <c r="M33" s="43"/>
      <c r="N33" s="48"/>
      <c r="O33" s="47"/>
      <c r="P33" s="43"/>
      <c r="Q33" s="43"/>
      <c r="R33" s="48"/>
      <c r="S33" s="43"/>
      <c r="T33" s="43"/>
      <c r="U33" s="43"/>
      <c r="V33" s="48"/>
    </row>
    <row r="34" spans="1:22" ht="12.75" customHeight="1">
      <c r="A34" s="63"/>
      <c r="B34" s="14" t="s">
        <v>4</v>
      </c>
      <c r="C34" s="49">
        <f>C33*10%</f>
        <v>0</v>
      </c>
      <c r="D34" s="49">
        <f>D33*10%</f>
        <v>0</v>
      </c>
      <c r="E34" s="45">
        <f>E33*10%</f>
        <v>0</v>
      </c>
      <c r="F34" s="49">
        <f>F33*10%</f>
        <v>0</v>
      </c>
      <c r="G34" s="49">
        <f>G33*10%</f>
        <v>0</v>
      </c>
      <c r="H34" s="49">
        <f>H33*1%</f>
        <v>0</v>
      </c>
      <c r="I34" s="49">
        <f>I33*0.15</f>
        <v>0</v>
      </c>
      <c r="J34" s="49">
        <f>J33*0.08</f>
        <v>0</v>
      </c>
      <c r="K34" s="50">
        <f>K33*0.05</f>
        <v>0</v>
      </c>
      <c r="L34" s="49">
        <f>L33*10%</f>
        <v>0</v>
      </c>
      <c r="M34" s="49">
        <f>M33*0.15</f>
        <v>0</v>
      </c>
      <c r="N34" s="50">
        <f>N33*0.05</f>
        <v>0</v>
      </c>
      <c r="O34" s="49">
        <f>O33*10%</f>
        <v>0</v>
      </c>
      <c r="P34" s="49">
        <f>P33*0.15</f>
        <v>0</v>
      </c>
      <c r="Q34" s="49">
        <f>Q33*0.15</f>
        <v>0</v>
      </c>
      <c r="R34" s="50">
        <f>R33*0.05</f>
        <v>0</v>
      </c>
      <c r="S34" s="45">
        <v>0</v>
      </c>
      <c r="T34" s="49">
        <f>T33*0.15</f>
        <v>0</v>
      </c>
      <c r="U34" s="49">
        <f>U33*0.05</f>
        <v>0</v>
      </c>
      <c r="V34" s="50">
        <f>V33*0.1</f>
        <v>0</v>
      </c>
    </row>
    <row r="35" spans="1:22" ht="18.75" customHeight="1">
      <c r="A35" s="63"/>
      <c r="B35" s="13" t="s">
        <v>1</v>
      </c>
      <c r="C35" s="51">
        <f>C34*1209.48</f>
        <v>0</v>
      </c>
      <c r="D35" s="51">
        <f>D34*1209.48</f>
        <v>0</v>
      </c>
      <c r="E35" s="45">
        <v>0</v>
      </c>
      <c r="F35" s="51">
        <f aca="true" t="shared" si="14" ref="F35:R35">F34*1209.48</f>
        <v>0</v>
      </c>
      <c r="G35" s="51">
        <f t="shared" si="14"/>
        <v>0</v>
      </c>
      <c r="H35" s="51">
        <f t="shared" si="14"/>
        <v>0</v>
      </c>
      <c r="I35" s="51">
        <f t="shared" si="14"/>
        <v>0</v>
      </c>
      <c r="J35" s="51">
        <f t="shared" si="14"/>
        <v>0</v>
      </c>
      <c r="K35" s="52">
        <f t="shared" si="14"/>
        <v>0</v>
      </c>
      <c r="L35" s="51">
        <f t="shared" si="14"/>
        <v>0</v>
      </c>
      <c r="M35" s="51">
        <f t="shared" si="14"/>
        <v>0</v>
      </c>
      <c r="N35" s="52">
        <f t="shared" si="14"/>
        <v>0</v>
      </c>
      <c r="O35" s="51">
        <f t="shared" si="14"/>
        <v>0</v>
      </c>
      <c r="P35" s="51">
        <f t="shared" si="14"/>
        <v>0</v>
      </c>
      <c r="Q35" s="51">
        <f t="shared" si="14"/>
        <v>0</v>
      </c>
      <c r="R35" s="52">
        <f t="shared" si="14"/>
        <v>0</v>
      </c>
      <c r="S35" s="45">
        <v>0</v>
      </c>
      <c r="T35" s="51">
        <f>T34*1209.48</f>
        <v>0</v>
      </c>
      <c r="U35" s="51">
        <f>U34*1209.48</f>
        <v>0</v>
      </c>
      <c r="V35" s="52">
        <f>V34*1209.48</f>
        <v>0</v>
      </c>
    </row>
    <row r="36" spans="1:22" ht="18" customHeight="1">
      <c r="A36" s="63"/>
      <c r="B36" s="13" t="s">
        <v>2</v>
      </c>
      <c r="C36" s="53">
        <f>C35/C10</f>
        <v>0</v>
      </c>
      <c r="D36" s="53">
        <f>D35/D10</f>
        <v>0</v>
      </c>
      <c r="E36" s="45">
        <v>0</v>
      </c>
      <c r="F36" s="53">
        <f aca="true" t="shared" si="15" ref="F36:R36">F35/F10</f>
        <v>0</v>
      </c>
      <c r="G36" s="53">
        <f t="shared" si="15"/>
        <v>0</v>
      </c>
      <c r="H36" s="53">
        <f t="shared" si="15"/>
        <v>0</v>
      </c>
      <c r="I36" s="53">
        <f t="shared" si="15"/>
        <v>0</v>
      </c>
      <c r="J36" s="53">
        <f t="shared" si="15"/>
        <v>0</v>
      </c>
      <c r="K36" s="54">
        <f t="shared" si="15"/>
        <v>0</v>
      </c>
      <c r="L36" s="53">
        <f t="shared" si="15"/>
        <v>0</v>
      </c>
      <c r="M36" s="53">
        <f t="shared" si="15"/>
        <v>0</v>
      </c>
      <c r="N36" s="54">
        <f t="shared" si="15"/>
        <v>0</v>
      </c>
      <c r="O36" s="53">
        <f t="shared" si="15"/>
        <v>0</v>
      </c>
      <c r="P36" s="53">
        <f t="shared" si="15"/>
        <v>0</v>
      </c>
      <c r="Q36" s="53">
        <f t="shared" si="15"/>
        <v>0</v>
      </c>
      <c r="R36" s="54">
        <f t="shared" si="15"/>
        <v>0</v>
      </c>
      <c r="S36" s="45">
        <v>0</v>
      </c>
      <c r="T36" s="53">
        <f>T35/T10</f>
        <v>0</v>
      </c>
      <c r="U36" s="53">
        <f>U35/U10</f>
        <v>0</v>
      </c>
      <c r="V36" s="54">
        <f>V35/V10</f>
        <v>0</v>
      </c>
    </row>
    <row r="37" spans="1:22" ht="18" customHeight="1" thickBot="1">
      <c r="A37" s="64"/>
      <c r="B37" s="20" t="s">
        <v>0</v>
      </c>
      <c r="C37" s="30" t="s">
        <v>18</v>
      </c>
      <c r="D37" s="30" t="s">
        <v>18</v>
      </c>
      <c r="E37" s="30" t="s">
        <v>18</v>
      </c>
      <c r="F37" s="30" t="s">
        <v>18</v>
      </c>
      <c r="G37" s="30" t="s">
        <v>18</v>
      </c>
      <c r="H37" s="30" t="s">
        <v>18</v>
      </c>
      <c r="I37" s="30" t="s">
        <v>18</v>
      </c>
      <c r="J37" s="30" t="s">
        <v>18</v>
      </c>
      <c r="K37" s="31" t="s">
        <v>18</v>
      </c>
      <c r="L37" s="30" t="s">
        <v>18</v>
      </c>
      <c r="M37" s="30" t="s">
        <v>18</v>
      </c>
      <c r="N37" s="31" t="s">
        <v>18</v>
      </c>
      <c r="O37" s="30" t="s">
        <v>18</v>
      </c>
      <c r="P37" s="30" t="s">
        <v>18</v>
      </c>
      <c r="Q37" s="30" t="s">
        <v>18</v>
      </c>
      <c r="R37" s="31" t="s">
        <v>18</v>
      </c>
      <c r="S37" s="30" t="s">
        <v>18</v>
      </c>
      <c r="T37" s="30" t="s">
        <v>18</v>
      </c>
      <c r="U37" s="30" t="s">
        <v>18</v>
      </c>
      <c r="V37" s="31" t="s">
        <v>18</v>
      </c>
    </row>
    <row r="38" spans="1:23" s="1" customFormat="1" ht="19.5" customHeight="1" thickTop="1">
      <c r="A38" s="71" t="s">
        <v>16</v>
      </c>
      <c r="B38" s="71"/>
      <c r="C38" s="55">
        <f aca="true" t="shared" si="16" ref="C38:V38">C13+C17+C22+C26+C30+C35</f>
        <v>30051.259487999996</v>
      </c>
      <c r="D38" s="55">
        <f t="shared" si="16"/>
        <v>31030.262415</v>
      </c>
      <c r="E38" s="55">
        <f t="shared" si="16"/>
        <v>30585.4647</v>
      </c>
      <c r="F38" s="55">
        <f t="shared" si="16"/>
        <v>29676.984009200005</v>
      </c>
      <c r="G38" s="55">
        <f t="shared" si="16"/>
        <v>29776.081649000003</v>
      </c>
      <c r="H38" s="55">
        <f t="shared" si="16"/>
        <v>29430.7300828</v>
      </c>
      <c r="I38" s="55">
        <f t="shared" si="16"/>
        <v>30057.2057718</v>
      </c>
      <c r="J38" s="55">
        <f t="shared" si="16"/>
        <v>25958.327948200003</v>
      </c>
      <c r="K38" s="55">
        <f t="shared" si="16"/>
        <v>28175.068104000005</v>
      </c>
      <c r="L38" s="55">
        <f t="shared" si="16"/>
        <v>30693.778284000004</v>
      </c>
      <c r="M38" s="55">
        <f t="shared" si="16"/>
        <v>30495.696517399996</v>
      </c>
      <c r="N38" s="55">
        <f t="shared" si="16"/>
        <v>28546.471148</v>
      </c>
      <c r="O38" s="55">
        <f t="shared" si="16"/>
        <v>29660.532058799996</v>
      </c>
      <c r="P38" s="55">
        <f t="shared" si="16"/>
        <v>39117.8233852</v>
      </c>
      <c r="Q38" s="55">
        <f t="shared" si="16"/>
        <v>29463.1760746</v>
      </c>
      <c r="R38" s="55">
        <f t="shared" si="16"/>
        <v>28291.885712</v>
      </c>
      <c r="S38" s="55">
        <f t="shared" si="16"/>
        <v>30115.084891600003</v>
      </c>
      <c r="T38" s="55">
        <f t="shared" si="16"/>
        <v>29785.876445</v>
      </c>
      <c r="U38" s="55">
        <f t="shared" si="16"/>
        <v>43041.08579620001</v>
      </c>
      <c r="V38" s="55">
        <f t="shared" si="16"/>
        <v>40102.368068</v>
      </c>
      <c r="W38" s="61">
        <f>SUM(C38:V38)</f>
        <v>624055.1625487999</v>
      </c>
    </row>
    <row r="39" spans="3:22" s="1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s="1" customFormat="1" ht="12.75">
      <c r="C40" s="57">
        <f aca="true" t="shared" si="17" ref="C40:V40">C38/C10/12</f>
        <v>4.658243348214285</v>
      </c>
      <c r="D40" s="57">
        <f t="shared" si="17"/>
        <v>4.796615101558152</v>
      </c>
      <c r="E40" s="57">
        <f t="shared" si="17"/>
        <v>4.8017873492841</v>
      </c>
      <c r="F40" s="57">
        <f t="shared" si="17"/>
        <v>4.62950580450518</v>
      </c>
      <c r="G40" s="57">
        <f t="shared" si="17"/>
        <v>4.8041435380768</v>
      </c>
      <c r="H40" s="57">
        <f t="shared" si="17"/>
        <v>4.6467617283693325</v>
      </c>
      <c r="I40" s="57">
        <f t="shared" si="17"/>
        <v>4.7411833194207835</v>
      </c>
      <c r="J40" s="57">
        <f t="shared" si="17"/>
        <v>4.068448365024136</v>
      </c>
      <c r="K40" s="57">
        <f t="shared" si="17"/>
        <v>4.4317144998112505</v>
      </c>
      <c r="L40" s="57">
        <f t="shared" si="17"/>
        <v>4.7899154625468165</v>
      </c>
      <c r="M40" s="57">
        <f t="shared" si="17"/>
        <v>4.869339036437376</v>
      </c>
      <c r="N40" s="57">
        <f t="shared" si="17"/>
        <v>4.496073701883701</v>
      </c>
      <c r="O40" s="57">
        <f t="shared" si="17"/>
        <v>4.718806805841925</v>
      </c>
      <c r="P40" s="57">
        <f t="shared" si="17"/>
        <v>4.750537183668512</v>
      </c>
      <c r="Q40" s="57">
        <f t="shared" si="17"/>
        <v>4.8133006721884595</v>
      </c>
      <c r="R40" s="57">
        <f t="shared" si="17"/>
        <v>4.530471065846784</v>
      </c>
      <c r="S40" s="57">
        <f t="shared" si="17"/>
        <v>4.8767788721984715</v>
      </c>
      <c r="T40" s="57">
        <f t="shared" si="17"/>
        <v>4.750538507974482</v>
      </c>
      <c r="U40" s="57">
        <f t="shared" si="17"/>
        <v>4.721280965754026</v>
      </c>
      <c r="V40" s="57">
        <f t="shared" si="17"/>
        <v>4.396610979695654</v>
      </c>
    </row>
  </sheetData>
  <sheetProtection/>
  <mergeCells count="12">
    <mergeCell ref="A5:B5"/>
    <mergeCell ref="A6:B6"/>
    <mergeCell ref="A7:A8"/>
    <mergeCell ref="B7:B8"/>
    <mergeCell ref="A12:A15"/>
    <mergeCell ref="A20:A24"/>
    <mergeCell ref="A25:A28"/>
    <mergeCell ref="A33:A37"/>
    <mergeCell ref="C7:V7"/>
    <mergeCell ref="A38:B38"/>
    <mergeCell ref="A29:A32"/>
    <mergeCell ref="A16:A19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2015-05-18T08:19:14Z</cp:lastPrinted>
  <dcterms:created xsi:type="dcterms:W3CDTF">2007-12-13T08:11:03Z</dcterms:created>
  <dcterms:modified xsi:type="dcterms:W3CDTF">2015-06-01T07:09:31Z</dcterms:modified>
  <cp:category/>
  <cp:version/>
  <cp:contentType/>
  <cp:contentStatus/>
</cp:coreProperties>
</file>